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763\"/>
    </mc:Choice>
  </mc:AlternateContent>
  <xr:revisionPtr revIDLastSave="0" documentId="13_ncr:1_{11B41899-7F77-497A-A742-AE3E7904E5ED}" xr6:coauthVersionLast="47" xr6:coauthVersionMax="47" xr10:uidLastSave="{00000000-0000-0000-0000-000000000000}"/>
  <bookViews>
    <workbookView xWindow="540" yWindow="384" windowWidth="21540" windowHeight="11280" tabRatio="796" xr2:uid="{00000000-000D-0000-FFFF-FFFF00000000}"/>
  </bookViews>
  <sheets>
    <sheet name="Сводка затрат" sheetId="1" r:id="rId1"/>
    <sheet name="ССР" sheetId="2" r:id="rId2"/>
    <sheet name="ОСР 525-02-01" sheetId="3" r:id="rId3"/>
    <sheet name="ОСР 525-09-01" sheetId="4" r:id="rId4"/>
    <sheet name="ОСР 525-12-01" sheetId="5" r:id="rId5"/>
    <sheet name="ОСР 525-02-01(1)" sheetId="6" r:id="rId6"/>
    <sheet name="ОСР 525-12-01(1)" sheetId="7" r:id="rId7"/>
    <sheet name="Источники ЦИ" sheetId="8" r:id="rId8"/>
    <sheet name="Цена МАТ и ОБ по ТКП" sheetId="9" r:id="rId9"/>
  </sheets>
  <calcPr calcId="181029"/>
</workbook>
</file>

<file path=xl/calcChain.xml><?xml version="1.0" encoding="utf-8"?>
<calcChain xmlns="http://schemas.openxmlformats.org/spreadsheetml/2006/main">
  <c r="C29" i="1" l="1"/>
  <c r="C30" i="1" s="1"/>
  <c r="C43" i="1"/>
  <c r="H40" i="1"/>
  <c r="H39" i="1"/>
  <c r="H38" i="1"/>
  <c r="H37" i="1"/>
  <c r="H36" i="1"/>
  <c r="C32" i="1" l="1"/>
  <c r="C34" i="1" s="1"/>
  <c r="C31" i="1"/>
  <c r="G64" i="2" l="1"/>
  <c r="G65" i="2" s="1"/>
  <c r="G66" i="2" s="1"/>
  <c r="F64" i="2"/>
  <c r="F65" i="2" s="1"/>
  <c r="F66" i="2" s="1"/>
  <c r="F68" i="2" s="1"/>
  <c r="F69" i="2" s="1"/>
  <c r="F70" i="2" s="1"/>
  <c r="C38" i="1" s="1"/>
  <c r="E64" i="2"/>
  <c r="E65" i="2" s="1"/>
  <c r="E66" i="2" s="1"/>
  <c r="E68" i="2" s="1"/>
  <c r="E69" i="2" s="1"/>
  <c r="E70" i="2" s="1"/>
  <c r="D64" i="2"/>
  <c r="D65" i="2" s="1"/>
  <c r="G57" i="2"/>
  <c r="F57" i="2"/>
  <c r="E57" i="2"/>
  <c r="D57" i="2"/>
  <c r="H57" i="2" s="1"/>
  <c r="H56" i="2"/>
  <c r="G41" i="2"/>
  <c r="F41" i="2"/>
  <c r="E41" i="2"/>
  <c r="D41" i="2"/>
  <c r="H40" i="2"/>
  <c r="G38" i="2"/>
  <c r="F38" i="2"/>
  <c r="E38" i="2"/>
  <c r="D38" i="2"/>
  <c r="H38" i="2" s="1"/>
  <c r="H37" i="2"/>
  <c r="G35" i="2"/>
  <c r="F35" i="2"/>
  <c r="E35" i="2"/>
  <c r="D35" i="2"/>
  <c r="H35" i="2" s="1"/>
  <c r="H34" i="2"/>
  <c r="G32" i="2"/>
  <c r="F32" i="2"/>
  <c r="E32" i="2"/>
  <c r="D32" i="2"/>
  <c r="H32" i="2" s="1"/>
  <c r="H31" i="2"/>
  <c r="G29" i="2"/>
  <c r="F29" i="2"/>
  <c r="E29" i="2"/>
  <c r="D29" i="2"/>
  <c r="H29" i="2" s="1"/>
  <c r="H28" i="2"/>
  <c r="G23" i="2"/>
  <c r="F23" i="2"/>
  <c r="E23" i="2"/>
  <c r="D23" i="2"/>
  <c r="H23" i="2" s="1"/>
  <c r="H22" i="2"/>
  <c r="H41" i="2" l="1"/>
  <c r="G68" i="2"/>
  <c r="G69" i="2" s="1"/>
  <c r="G70" i="2" s="1"/>
  <c r="C39" i="1"/>
  <c r="D66" i="2"/>
  <c r="H65" i="2"/>
  <c r="H64" i="2"/>
  <c r="H66" i="2" l="1"/>
  <c r="D68" i="2"/>
  <c r="H68" i="2" l="1"/>
  <c r="D69" i="2"/>
  <c r="D70" i="2" l="1"/>
  <c r="H69" i="2"/>
  <c r="H70" i="2" l="1"/>
  <c r="C37" i="1"/>
  <c r="C40" i="1" s="1"/>
  <c r="C42" i="1" l="1"/>
  <c r="C44" i="1" s="1"/>
  <c r="C46" i="1" s="1"/>
  <c r="C41" i="1"/>
</calcChain>
</file>

<file path=xl/sharedStrings.xml><?xml version="1.0" encoding="utf-8"?>
<sst xmlns="http://schemas.openxmlformats.org/spreadsheetml/2006/main" count="294" uniqueCount="143">
  <si>
    <t>СВОДКА ЗАТРАТ</t>
  </si>
  <si>
    <t>P_0763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</si>
  <si>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</si>
  <si>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</si>
  <si>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</si>
  <si>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</si>
  <si>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</si>
  <si>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</si>
  <si>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</si>
  <si>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</si>
  <si>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</si>
  <si>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</si>
  <si>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</si>
  <si>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</si>
  <si>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</si>
  <si>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</si>
  <si>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</si>
  <si>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</si>
  <si>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</si>
  <si>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</si>
  <si>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</si>
  <si>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</si>
  <si>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</si>
  <si>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</si>
  <si>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</si>
  <si>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</si>
  <si>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</si>
  <si>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</si>
  <si>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</si>
  <si>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</si>
  <si>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</si>
  <si>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</si>
  <si>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</si>
  <si>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</si>
  <si>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</si>
  <si>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</si>
  <si>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</si>
  <si>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</si>
  <si>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</si>
  <si>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</si>
  <si>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</si>
  <si>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</si>
  <si>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</si>
  <si>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</si>
  <si>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ОСР-525-09-01</t>
  </si>
  <si>
    <t>Пусконаладочные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</si>
  <si>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</si>
  <si>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</si>
  <si>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</si>
  <si>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</si>
  <si>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</si>
  <si>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</si>
  <si>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</si>
  <si>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</si>
  <si>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</si>
  <si>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</si>
  <si>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</si>
  <si>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</si>
  <si>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и изыскательские работы</t>
  </si>
  <si>
    <t>Сметв № 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</si>
  <si>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</si>
  <si>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</si>
  <si>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</si>
  <si>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</si>
  <si>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</si>
  <si>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</si>
  <si>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</si>
  <si>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Письмо Госстройя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</si>
  <si>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</si>
  <si>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</si>
  <si>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Перебазировка спецтехники</t>
  </si>
  <si>
    <t>Командировочные расходы</t>
  </si>
  <si>
    <t>Форма № 3</t>
  </si>
  <si>
    <t>Наименование стройки</t>
  </si>
  <si>
    <t>ОБЪЕКТНЫЙ СМЕТНЫЙ РАСЧЕТ № ОСР 525-02-01</t>
  </si>
  <si>
    <t>Наименование сметы</t>
  </si>
  <si>
    <t>Наименование локальных сметных расчетов (смет), затрат</t>
  </si>
  <si>
    <t>ЛС-525-01</t>
  </si>
  <si>
    <t>ВЛИ-0,4кВ</t>
  </si>
  <si>
    <t>Итого</t>
  </si>
  <si>
    <t>ОБЪЕКТНЫЙ СМЕТНЫЙ РАСЧЕТ № ОСР 525-09-01</t>
  </si>
  <si>
    <t>ЛС-525-09-01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</si>
  <si>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</si>
  <si>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</si>
  <si>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</si>
  <si>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</si>
  <si>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</si>
  <si>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</si>
  <si>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</si>
  <si>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</si>
  <si>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</si>
  <si>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</si>
  <si>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525-02-01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</si>
  <si>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</si>
  <si>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</si>
  <si>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</si>
  <si>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</si>
  <si>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</si>
  <si>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ВЛ одноцепная</t>
  </si>
  <si>
    <t>ОСР 525-09-01</t>
  </si>
  <si>
    <t>ОСР 525-12-01</t>
  </si>
  <si>
    <t>шт</t>
  </si>
  <si>
    <t>Организация однофазного ввода от прибора учета, установленного в разрыв несущего провода на опоре ВЛ, к потребителю 0.23 кВ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</si>
  <si>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</si>
  <si>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</si>
  <si>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</si>
  <si>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</si>
  <si>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</si>
  <si>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</si>
  <si>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</si>
  <si>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</si>
  <si>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</si>
  <si>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</si>
  <si>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</si>
  <si>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Провод СИП-2 3*95+1*95+1*25</t>
  </si>
  <si>
    <t>Стойка ж/б СВ95-3</t>
  </si>
  <si>
    <t>Светильник ДКУ-50W IP65</t>
  </si>
  <si>
    <t>Понижающий коэффициент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</si>
  <si>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</si>
  <si>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</si>
  <si>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</si>
  <si>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</si>
  <si>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</si>
  <si>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</si>
  <si>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</si>
  <si>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</si>
  <si>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</si>
  <si>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</si>
  <si>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</si>
  <si>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</si>
  <si>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</si>
  <si>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2029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</si>
  <si>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</si>
  <si>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</si>
  <si>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ФСБЦ-21.2.01.01-0038</t>
  </si>
  <si>
    <t>ФСБЦ-05.1.02.07-0066</t>
  </si>
  <si>
    <t>Реконструкция ВЛ-0,4 кВ от КТП 121 10/0,4/160 кВА (протяженностью 0,8 км),установка приборов учета (9 т.у.)</t>
  </si>
  <si>
    <t>Реконструкция ВЛ-0,4 кВ от КТП 121 10/0,4/160 кВА (протяженностью 0,8 км),установка приборов учета (9 т.у.)</t>
  </si>
  <si>
    <t>Реконструкция ВЛ-0,4 кВ от КТП 121 10/0,4/160 кВА (протяженностью 0,8 км),установка приборов учета (9 т.у.)</t>
  </si>
  <si>
    <t>Реконструкция ВЛ-0,4 кВ от КТП 121 10/0,4/160 кВА (протяженностью 0,8 км),установка приборов учета (9 т.у.)</t>
  </si>
  <si>
    <t>Реконструкция ВЛ-0,4 кВ от КТП 121 10/0,4/160 кВА (протяженностью 0,8 км),установка приборов учета (9 т.у.)</t>
  </si>
  <si>
    <t>Реконструкция ВЛ-0,4 кВ от КТП 121 10/0,4/160 кВА (протяженностью 0,8 км),установка приборов учета (9 т.у.)</t>
  </si>
  <si>
    <t>Реконструкция ВЛ-0,4 кВ от КТП 121 10/0,4/160 кВА (протяженностью 0,8 км),установка приборов учета (9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</si>
</sst>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\ _₽_-;\-* #,##0.0000\ _₽_-;_-* &quot;-&quot;??\ _₽_-;_-@_-"/>
    <numFmt numFmtId="169" formatCode="_-* #,##0.0_-;\-* #,##0.0_-;_-* &quot;-&quot;??_-;_-@_-"/>
    <numFmt numFmtId="170" formatCode="_-* #,##0.00\ _₽_-;\-* #,##0.00\ _₽_-;_-* &quot;-&quot;?????\ _₽_-;_-@_-"/>
    <numFmt numFmtId="171" formatCode="_-* #,##0.00000000_-;\-* #,##0.00000000_-;_-* &quot;-&quot;??_-;_-@_-"/>
    <numFmt numFmtId="172" formatCode="#,##0.00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5" fontId="16" fillId="0" borderId="0" xfId="4" applyNumberFormat="1" applyFont="1" applyAlignment="1">
      <alignment vertical="center"/>
    </xf>
    <xf numFmtId="168" fontId="16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69" fontId="15" fillId="0" borderId="1" xfId="1" applyNumberFormat="1" applyFont="1" applyFill="1" applyBorder="1" applyAlignment="1">
      <alignment vertical="center" wrapText="1"/>
    </xf>
    <xf numFmtId="170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1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69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72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68" fontId="17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8"/>
  <sheetViews>
    <sheetView tabSelected="1" topLeftCell="A13" zoomScale="85" zoomScaleNormal="85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6" max="8" width="15.10937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4" t="s">
        <v>0</v>
      </c>
      <c r="B12" s="84"/>
      <c r="C12" s="84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7" t="s">
        <v>1</v>
      </c>
      <c r="B16" s="87"/>
      <c r="C16" s="87"/>
    </row>
    <row r="17" spans="1:8" ht="16.2" customHeight="1" x14ac:dyDescent="0.3">
      <c r="A17" s="86" t="s">
        <v>2</v>
      </c>
      <c r="B17" s="86"/>
      <c r="C17" s="86"/>
    </row>
    <row r="18" spans="1:8" ht="16.2" customHeight="1" x14ac:dyDescent="0.3">
      <c r="A18" s="1"/>
      <c r="B18" s="1"/>
      <c r="C18" s="1"/>
    </row>
    <row r="19" spans="1:8" ht="72" customHeight="1" x14ac:dyDescent="0.3">
      <c r="A19" s="85" t="s">
        <v>136</v>
      </c>
      <c r="B19" s="85"/>
      <c r="C19" s="85"/>
    </row>
    <row r="20" spans="1:8" ht="16.2" customHeight="1" x14ac:dyDescent="0.3">
      <c r="A20" s="86" t="s">
        <v>3</v>
      </c>
      <c r="B20" s="86"/>
      <c r="C20" s="86"/>
    </row>
    <row r="21" spans="1:8" ht="16.2" customHeight="1" x14ac:dyDescent="0.3">
      <c r="A21" s="1"/>
      <c r="B21" s="1"/>
      <c r="C21" s="1"/>
    </row>
    <row r="22" spans="1:8" ht="16.2" customHeight="1" x14ac:dyDescent="0.3">
      <c r="A22" s="1"/>
      <c r="B22" s="1"/>
      <c r="C22" s="1"/>
    </row>
    <row r="23" spans="1:8" ht="51" customHeight="1" x14ac:dyDescent="0.3">
      <c r="A23" s="50" t="s">
        <v>4</v>
      </c>
      <c r="B23" s="50" t="s">
        <v>5</v>
      </c>
      <c r="C23" s="50" t="s">
        <v>118</v>
      </c>
      <c r="D23" s="51"/>
      <c r="E23" s="51"/>
      <c r="F23" s="52"/>
      <c r="G23" s="52"/>
      <c r="H23" s="52"/>
    </row>
    <row r="24" spans="1:8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2"/>
      <c r="G24" s="52"/>
      <c r="H24" s="52"/>
    </row>
    <row r="25" spans="1:8" ht="16.95" customHeight="1" x14ac:dyDescent="0.3">
      <c r="A25" s="81" t="s">
        <v>119</v>
      </c>
      <c r="B25" s="82"/>
      <c r="C25" s="83"/>
      <c r="D25" s="51"/>
      <c r="E25" s="51"/>
      <c r="F25" s="52"/>
      <c r="G25" s="52"/>
      <c r="H25" s="52"/>
    </row>
    <row r="26" spans="1:8" ht="16.95" customHeight="1" x14ac:dyDescent="0.3">
      <c r="A26" s="50">
        <v>1</v>
      </c>
      <c r="B26" s="53" t="s">
        <v>120</v>
      </c>
      <c r="C26" s="54"/>
      <c r="D26" s="51"/>
      <c r="E26" s="51"/>
      <c r="F26" s="52"/>
      <c r="G26" s="52" t="s">
        <v>121</v>
      </c>
      <c r="H26" s="52"/>
    </row>
    <row r="27" spans="1:8" ht="16.95" customHeight="1" x14ac:dyDescent="0.3">
      <c r="A27" s="55" t="s">
        <v>6</v>
      </c>
      <c r="B27" s="53" t="s">
        <v>122</v>
      </c>
      <c r="C27" s="56">
        <v>0</v>
      </c>
      <c r="D27" s="57"/>
      <c r="E27" s="57"/>
      <c r="F27" s="58" t="s">
        <v>123</v>
      </c>
      <c r="G27" s="58" t="s">
        <v>124</v>
      </c>
      <c r="H27" s="58" t="s">
        <v>125</v>
      </c>
    </row>
    <row r="28" spans="1:8" ht="16.95" customHeight="1" x14ac:dyDescent="0.3">
      <c r="A28" s="55" t="s">
        <v>7</v>
      </c>
      <c r="B28" s="53" t="s">
        <v>126</v>
      </c>
      <c r="C28" s="56">
        <v>0</v>
      </c>
      <c r="D28" s="57"/>
      <c r="E28" s="57"/>
      <c r="F28" s="59">
        <v>2019</v>
      </c>
      <c r="G28" s="60">
        <v>106.826398641827</v>
      </c>
      <c r="H28" s="61"/>
    </row>
    <row r="29" spans="1:8" ht="16.95" customHeight="1" x14ac:dyDescent="0.3">
      <c r="A29" s="55" t="s">
        <v>8</v>
      </c>
      <c r="B29" s="53" t="s">
        <v>127</v>
      </c>
      <c r="C29" s="62">
        <f>ССР!G61*1.2</f>
        <v>678.53336842105205</v>
      </c>
      <c r="D29" s="57"/>
      <c r="E29" s="57"/>
      <c r="F29" s="59">
        <v>2020</v>
      </c>
      <c r="G29" s="60">
        <v>105.56188522495653</v>
      </c>
      <c r="H29" s="61"/>
    </row>
    <row r="30" spans="1:8" ht="16.95" customHeight="1" x14ac:dyDescent="0.3">
      <c r="A30" s="50">
        <v>2</v>
      </c>
      <c r="B30" s="53" t="s">
        <v>9</v>
      </c>
      <c r="C30" s="62">
        <f>C27+C28+C29</f>
        <v>678.53336842105205</v>
      </c>
      <c r="D30" s="63"/>
      <c r="E30" s="64"/>
      <c r="F30" s="59">
        <v>2021</v>
      </c>
      <c r="G30" s="60">
        <v>104.9354</v>
      </c>
      <c r="H30" s="61"/>
    </row>
    <row r="31" spans="1:8" ht="16.95" customHeight="1" x14ac:dyDescent="0.3">
      <c r="A31" s="55" t="s">
        <v>10</v>
      </c>
      <c r="B31" s="53" t="s">
        <v>128</v>
      </c>
      <c r="C31" s="62">
        <f>C30-ROUND(C30/1.2,5)</f>
        <v>113.08889842105202</v>
      </c>
      <c r="D31" s="63"/>
      <c r="E31" s="57"/>
      <c r="F31" s="59">
        <v>2022</v>
      </c>
      <c r="G31" s="60">
        <v>114.63142733059361</v>
      </c>
      <c r="H31" s="65"/>
    </row>
    <row r="32" spans="1:8" ht="15.6" x14ac:dyDescent="0.3">
      <c r="A32" s="50">
        <v>3</v>
      </c>
      <c r="B32" s="53" t="s">
        <v>129</v>
      </c>
      <c r="C32" s="66">
        <f>C30*H39</f>
        <v>821.89008256479553</v>
      </c>
      <c r="D32" s="67"/>
      <c r="E32" s="68"/>
      <c r="F32" s="69">
        <v>2023</v>
      </c>
      <c r="G32" s="60">
        <v>109.09646626082731</v>
      </c>
      <c r="H32" s="65"/>
    </row>
    <row r="33" spans="1:8" ht="15.6" x14ac:dyDescent="0.3">
      <c r="A33" s="50"/>
      <c r="B33" s="53" t="s">
        <v>117</v>
      </c>
      <c r="C33" s="62">
        <v>0.67</v>
      </c>
      <c r="D33" s="67"/>
      <c r="E33" s="68"/>
      <c r="F33" s="69"/>
      <c r="G33" s="60"/>
      <c r="H33" s="65"/>
    </row>
    <row r="34" spans="1:8" ht="15.6" x14ac:dyDescent="0.3">
      <c r="A34" s="50"/>
      <c r="B34" s="53" t="s">
        <v>130</v>
      </c>
      <c r="C34" s="66">
        <f>C32*C33</f>
        <v>550.66635531841303</v>
      </c>
      <c r="D34" s="67"/>
      <c r="E34" s="68"/>
      <c r="F34" s="69"/>
      <c r="G34" s="60"/>
      <c r="H34" s="65"/>
    </row>
    <row r="35" spans="1:8" ht="15.6" x14ac:dyDescent="0.3">
      <c r="A35" s="81" t="s">
        <v>131</v>
      </c>
      <c r="B35" s="82"/>
      <c r="C35" s="83"/>
      <c r="D35" s="70"/>
      <c r="E35" s="71"/>
      <c r="F35" s="59">
        <v>2024</v>
      </c>
      <c r="G35" s="60">
        <v>109.11350326220534</v>
      </c>
      <c r="H35" s="65"/>
    </row>
    <row r="36" spans="1:8" ht="15.6" x14ac:dyDescent="0.3">
      <c r="A36" s="50">
        <v>1</v>
      </c>
      <c r="B36" s="53" t="s">
        <v>120</v>
      </c>
      <c r="C36" s="54"/>
      <c r="D36" s="72"/>
      <c r="E36" s="73"/>
      <c r="F36" s="59">
        <v>2025</v>
      </c>
      <c r="G36" s="60">
        <v>107.81631706396419</v>
      </c>
      <c r="H36" s="74">
        <f>(G36+100)/200</f>
        <v>1.039081585319821</v>
      </c>
    </row>
    <row r="37" spans="1:8" ht="15.6" x14ac:dyDescent="0.3">
      <c r="A37" s="55" t="s">
        <v>6</v>
      </c>
      <c r="B37" s="53" t="s">
        <v>122</v>
      </c>
      <c r="C37" s="75">
        <f>ССР!D70+ССР!E70</f>
        <v>6401.8471557354196</v>
      </c>
      <c r="D37" s="72"/>
      <c r="E37" s="57"/>
      <c r="F37" s="59">
        <v>2026</v>
      </c>
      <c r="G37" s="60">
        <v>105.26289686896166</v>
      </c>
      <c r="H37" s="74">
        <f>(G37+100)/200*G36/100</f>
        <v>1.1065344785145874</v>
      </c>
    </row>
    <row r="38" spans="1:8" ht="15.6" x14ac:dyDescent="0.3">
      <c r="A38" s="55" t="s">
        <v>7</v>
      </c>
      <c r="B38" s="53" t="s">
        <v>126</v>
      </c>
      <c r="C38" s="75">
        <f>ССР!F70</f>
        <v>0</v>
      </c>
      <c r="D38" s="72"/>
      <c r="E38" s="57"/>
      <c r="F38" s="59">
        <v>2027</v>
      </c>
      <c r="G38" s="60">
        <v>104.42089798933949</v>
      </c>
      <c r="H38" s="74">
        <f>(G38+100)/200*G37/100*G36/100</f>
        <v>1.1599922999352297</v>
      </c>
    </row>
    <row r="39" spans="1:8" ht="15.6" x14ac:dyDescent="0.3">
      <c r="A39" s="55" t="s">
        <v>8</v>
      </c>
      <c r="B39" s="53" t="s">
        <v>127</v>
      </c>
      <c r="C39" s="75">
        <f>(ССР!G66-ССР!G61)*1.2</f>
        <v>379.37147481954327</v>
      </c>
      <c r="D39" s="72"/>
      <c r="E39" s="57"/>
      <c r="F39" s="59">
        <v>2028</v>
      </c>
      <c r="G39" s="60">
        <v>104.42089798933949</v>
      </c>
      <c r="H39" s="74">
        <f>(G39+100)/200*G38/100*G37/100*G36/100</f>
        <v>1.2112743761995592</v>
      </c>
    </row>
    <row r="40" spans="1:8" ht="15.6" x14ac:dyDescent="0.3">
      <c r="A40" s="50">
        <v>2</v>
      </c>
      <c r="B40" s="53" t="s">
        <v>9</v>
      </c>
      <c r="C40" s="75">
        <f>C37+C38+C39</f>
        <v>6781.2186305549631</v>
      </c>
      <c r="D40" s="67"/>
      <c r="E40" s="68"/>
      <c r="F40" s="59">
        <v>2029</v>
      </c>
      <c r="G40" s="60">
        <v>104.42089798933949</v>
      </c>
      <c r="H40" s="74">
        <f>(G40+100)/200*G39/100*G38/100*G37/100*G36/100</f>
        <v>1.26482358074235</v>
      </c>
    </row>
    <row r="41" spans="1:8" ht="15.6" x14ac:dyDescent="0.3">
      <c r="A41" s="55" t="s">
        <v>10</v>
      </c>
      <c r="B41" s="53" t="s">
        <v>128</v>
      </c>
      <c r="C41" s="62">
        <f>C40-ROUND(C40/1.2,5)</f>
        <v>1130.2031005549634</v>
      </c>
      <c r="D41" s="72"/>
      <c r="E41" s="57"/>
      <c r="F41" s="51"/>
      <c r="G41" s="51"/>
      <c r="H41" s="51"/>
    </row>
    <row r="42" spans="1:8" ht="15.6" x14ac:dyDescent="0.3">
      <c r="A42" s="50">
        <v>3</v>
      </c>
      <c r="B42" s="53" t="s">
        <v>129</v>
      </c>
      <c r="C42" s="76">
        <f>C40*H40</f>
        <v>8577.0452300952638</v>
      </c>
      <c r="D42" s="67"/>
      <c r="E42" s="68"/>
      <c r="F42" s="51"/>
      <c r="G42" s="51"/>
      <c r="H42" s="51"/>
    </row>
    <row r="43" spans="1:8" ht="15.6" x14ac:dyDescent="0.3">
      <c r="A43" s="50"/>
      <c r="B43" s="53" t="s">
        <v>117</v>
      </c>
      <c r="C43" s="62">
        <f>C33</f>
        <v>0.67</v>
      </c>
      <c r="D43" s="67"/>
      <c r="E43" s="68"/>
      <c r="F43" s="51"/>
      <c r="G43" s="51"/>
      <c r="H43" s="51"/>
    </row>
    <row r="44" spans="1:8" ht="15.6" x14ac:dyDescent="0.3">
      <c r="A44" s="50"/>
      <c r="B44" s="53" t="s">
        <v>130</v>
      </c>
      <c r="C44" s="66">
        <f>C42*C43</f>
        <v>5746.6203041638273</v>
      </c>
      <c r="D44" s="67"/>
      <c r="E44" s="68"/>
      <c r="F44" s="51"/>
      <c r="G44" s="51"/>
      <c r="H44" s="51"/>
    </row>
    <row r="45" spans="1:8" ht="15.6" x14ac:dyDescent="0.3">
      <c r="A45" s="50"/>
      <c r="B45" s="53"/>
      <c r="C45" s="75"/>
      <c r="D45" s="77"/>
      <c r="E45" s="57"/>
      <c r="F45" s="51"/>
      <c r="G45" s="51"/>
      <c r="H45" s="51"/>
    </row>
    <row r="46" spans="1:8" ht="15.6" x14ac:dyDescent="0.3">
      <c r="A46" s="50"/>
      <c r="B46" s="53" t="s">
        <v>132</v>
      </c>
      <c r="C46" s="102">
        <f>C34+C44</f>
        <v>6297.2866594822408</v>
      </c>
      <c r="D46" s="67"/>
      <c r="E46" s="68"/>
      <c r="F46" s="51"/>
      <c r="G46" s="51"/>
      <c r="H46" s="78"/>
    </row>
    <row r="47" spans="1:8" ht="15.6" x14ac:dyDescent="0.3">
      <c r="A47" s="52"/>
      <c r="B47" s="52"/>
      <c r="C47" s="52"/>
      <c r="D47" s="51"/>
      <c r="E47" s="73"/>
      <c r="F47" s="51"/>
      <c r="G47" s="51"/>
      <c r="H47" s="51"/>
    </row>
    <row r="48" spans="1:8" ht="15.6" x14ac:dyDescent="0.3">
      <c r="A48" s="79" t="s">
        <v>133</v>
      </c>
      <c r="B48" s="52"/>
      <c r="C48" s="52"/>
      <c r="D48" s="80"/>
      <c r="E48" s="51"/>
      <c r="F48" s="51"/>
      <c r="G48" s="51"/>
      <c r="H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topLeftCell="A55" zoomScale="90" zoomScaleNormal="90" workbookViewId="0"/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5" t="s">
        <v>137</v>
      </c>
      <c r="B13" s="85"/>
      <c r="C13" s="85"/>
      <c r="D13" s="85"/>
      <c r="E13" s="85"/>
      <c r="F13" s="85"/>
      <c r="G13" s="85"/>
      <c r="H13" s="85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8" t="s">
        <v>4</v>
      </c>
      <c r="B18" s="88" t="s">
        <v>13</v>
      </c>
      <c r="C18" s="88" t="s">
        <v>14</v>
      </c>
      <c r="D18" s="89" t="s">
        <v>15</v>
      </c>
      <c r="E18" s="90"/>
      <c r="F18" s="90"/>
      <c r="G18" s="90"/>
      <c r="H18" s="91"/>
    </row>
    <row r="19" spans="1:8" ht="85.2" customHeight="1" x14ac:dyDescent="0.3">
      <c r="A19" s="88"/>
      <c r="B19" s="88"/>
      <c r="C19" s="88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4799.5520561355997</v>
      </c>
      <c r="E25" s="20">
        <v>125.07421295076</v>
      </c>
      <c r="F25" s="20">
        <v>0</v>
      </c>
      <c r="G25" s="20">
        <v>0</v>
      </c>
      <c r="H25" s="20">
        <v>4924.6262690863005</v>
      </c>
    </row>
    <row r="26" spans="1:8" ht="16.95" customHeight="1" x14ac:dyDescent="0.3">
      <c r="A26" s="6"/>
      <c r="B26" s="9"/>
      <c r="C26" s="9" t="s">
        <v>26</v>
      </c>
      <c r="D26" s="20">
        <v>4799.5520561355997</v>
      </c>
      <c r="E26" s="20">
        <v>125.07421295076</v>
      </c>
      <c r="F26" s="20">
        <v>0</v>
      </c>
      <c r="G26" s="20">
        <v>0</v>
      </c>
      <c r="H26" s="20">
        <v>4924.6262690863005</v>
      </c>
    </row>
    <row r="27" spans="1:8" ht="16.95" customHeight="1" x14ac:dyDescent="0.3">
      <c r="A27" s="6"/>
      <c r="B27" s="9"/>
      <c r="C27" s="10" t="s">
        <v>27</v>
      </c>
      <c r="D27" s="20"/>
      <c r="E27" s="20"/>
      <c r="F27" s="20"/>
      <c r="G27" s="20"/>
      <c r="H27" s="20"/>
    </row>
    <row r="28" spans="1:8" s="14" customFormat="1" x14ac:dyDescent="0.3">
      <c r="A28" s="21"/>
      <c r="B28" s="21"/>
      <c r="C28" s="22"/>
      <c r="D28" s="20"/>
      <c r="E28" s="20"/>
      <c r="F28" s="20"/>
      <c r="G28" s="20"/>
      <c r="H28" s="20">
        <f>SUM(D28:G28)</f>
        <v>0</v>
      </c>
    </row>
    <row r="29" spans="1:8" ht="16.95" customHeight="1" x14ac:dyDescent="0.3">
      <c r="A29" s="6"/>
      <c r="B29" s="9"/>
      <c r="C29" s="9" t="s">
        <v>28</v>
      </c>
      <c r="D29" s="20">
        <f>SUM(D28:D28)</f>
        <v>0</v>
      </c>
      <c r="E29" s="20">
        <f>SUM(E28:E28)</f>
        <v>0</v>
      </c>
      <c r="F29" s="20">
        <f>SUM(F28:F28)</f>
        <v>0</v>
      </c>
      <c r="G29" s="20">
        <f>SUM(G28:G28)</f>
        <v>0</v>
      </c>
      <c r="H29" s="20">
        <f>SUM(D29:G29)</f>
        <v>0</v>
      </c>
    </row>
    <row r="30" spans="1:8" ht="16.95" customHeight="1" x14ac:dyDescent="0.3">
      <c r="A30" s="13"/>
      <c r="B30" s="9"/>
      <c r="C30" s="11" t="s">
        <v>29</v>
      </c>
      <c r="D30" s="20"/>
      <c r="E30" s="20"/>
      <c r="F30" s="20"/>
      <c r="G30" s="20"/>
      <c r="H30" s="20"/>
    </row>
    <row r="31" spans="1:8" x14ac:dyDescent="0.3">
      <c r="A31" s="13"/>
      <c r="B31" s="6"/>
      <c r="C31" s="12"/>
      <c r="D31" s="20"/>
      <c r="E31" s="20"/>
      <c r="F31" s="20"/>
      <c r="G31" s="20"/>
      <c r="H31" s="20">
        <f>SUM(D31:G31)</f>
        <v>0</v>
      </c>
    </row>
    <row r="32" spans="1:8" ht="16.95" customHeight="1" x14ac:dyDescent="0.3">
      <c r="A32" s="6"/>
      <c r="B32" s="9"/>
      <c r="C32" s="11" t="s">
        <v>30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ht="16.95" customHeight="1" x14ac:dyDescent="0.3">
      <c r="A33" s="6"/>
      <c r="B33" s="9"/>
      <c r="C33" s="10" t="s">
        <v>31</v>
      </c>
      <c r="D33" s="20"/>
      <c r="E33" s="20"/>
      <c r="F33" s="20"/>
      <c r="G33" s="20"/>
      <c r="H33" s="20"/>
    </row>
    <row r="34" spans="1:8" s="14" customFormat="1" x14ac:dyDescent="0.3">
      <c r="A34" s="21"/>
      <c r="B34" s="21"/>
      <c r="C34" s="22"/>
      <c r="D34" s="20"/>
      <c r="E34" s="20"/>
      <c r="F34" s="20"/>
      <c r="G34" s="20"/>
      <c r="H34" s="20">
        <f>SUM(D34:G34)</f>
        <v>0</v>
      </c>
    </row>
    <row r="35" spans="1:8" ht="16.95" customHeight="1" x14ac:dyDescent="0.3">
      <c r="A35" s="6"/>
      <c r="B35" s="9"/>
      <c r="C35" s="9" t="s">
        <v>32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34.200000000000003" customHeight="1" x14ac:dyDescent="0.3">
      <c r="A36" s="6"/>
      <c r="B36" s="9"/>
      <c r="C36" s="10" t="s">
        <v>33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ht="16.95" customHeight="1" x14ac:dyDescent="0.3">
      <c r="A38" s="6"/>
      <c r="B38" s="9"/>
      <c r="C38" s="9" t="s">
        <v>34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ht="16.95" customHeight="1" x14ac:dyDescent="0.3">
      <c r="A39" s="6"/>
      <c r="B39" s="9"/>
      <c r="C39" s="10" t="s">
        <v>35</v>
      </c>
      <c r="D39" s="20"/>
      <c r="E39" s="20"/>
      <c r="F39" s="20"/>
      <c r="G39" s="20"/>
      <c r="H39" s="20"/>
    </row>
    <row r="40" spans="1:8" s="14" customFormat="1" x14ac:dyDescent="0.3">
      <c r="A40" s="21"/>
      <c r="B40" s="21"/>
      <c r="C40" s="22"/>
      <c r="D40" s="20"/>
      <c r="E40" s="20"/>
      <c r="F40" s="20"/>
      <c r="G40" s="20"/>
      <c r="H40" s="20">
        <f>SUM(D40:G40)</f>
        <v>0</v>
      </c>
    </row>
    <row r="41" spans="1:8" ht="16.95" customHeight="1" x14ac:dyDescent="0.3">
      <c r="A41" s="6"/>
      <c r="B41" s="9"/>
      <c r="C41" s="9" t="s">
        <v>36</v>
      </c>
      <c r="D41" s="20">
        <f>SUM(D40:D40)</f>
        <v>0</v>
      </c>
      <c r="E41" s="20">
        <f>SUM(E40:E40)</f>
        <v>0</v>
      </c>
      <c r="F41" s="20">
        <f>SUM(F40:F40)</f>
        <v>0</v>
      </c>
      <c r="G41" s="20">
        <f>SUM(G40:G40)</f>
        <v>0</v>
      </c>
      <c r="H41" s="20">
        <f>SUM(D41:G41)</f>
        <v>0</v>
      </c>
    </row>
    <row r="42" spans="1:8" ht="16.95" customHeight="1" x14ac:dyDescent="0.3">
      <c r="A42" s="6"/>
      <c r="B42" s="9"/>
      <c r="C42" s="9" t="s">
        <v>37</v>
      </c>
      <c r="D42" s="20">
        <v>4799.5520561355997</v>
      </c>
      <c r="E42" s="20">
        <v>125.07421295076</v>
      </c>
      <c r="F42" s="20">
        <v>0</v>
      </c>
      <c r="G42" s="20">
        <v>0</v>
      </c>
      <c r="H42" s="20">
        <v>4924.6262690863005</v>
      </c>
    </row>
    <row r="43" spans="1:8" ht="16.95" customHeight="1" x14ac:dyDescent="0.3">
      <c r="A43" s="6"/>
      <c r="B43" s="9"/>
      <c r="C43" s="10" t="s">
        <v>38</v>
      </c>
      <c r="D43" s="20"/>
      <c r="E43" s="20"/>
      <c r="F43" s="20"/>
      <c r="G43" s="20"/>
      <c r="H43" s="20"/>
    </row>
    <row r="44" spans="1:8" ht="31.2" x14ac:dyDescent="0.3">
      <c r="A44" s="6">
        <v>2</v>
      </c>
      <c r="B44" s="6" t="s">
        <v>39</v>
      </c>
      <c r="C44" s="32" t="s">
        <v>40</v>
      </c>
      <c r="D44" s="20">
        <v>119.98880140339</v>
      </c>
      <c r="E44" s="20">
        <v>3.1268553237690999</v>
      </c>
      <c r="F44" s="20">
        <v>0</v>
      </c>
      <c r="G44" s="20">
        <v>0</v>
      </c>
      <c r="H44" s="20">
        <v>123.11565672716</v>
      </c>
    </row>
    <row r="45" spans="1:8" ht="16.95" customHeight="1" x14ac:dyDescent="0.3">
      <c r="A45" s="6"/>
      <c r="B45" s="9"/>
      <c r="C45" s="9" t="s">
        <v>41</v>
      </c>
      <c r="D45" s="20">
        <v>119.98880140339</v>
      </c>
      <c r="E45" s="20">
        <v>3.1268553237690999</v>
      </c>
      <c r="F45" s="20">
        <v>0</v>
      </c>
      <c r="G45" s="20">
        <v>0</v>
      </c>
      <c r="H45" s="20">
        <v>123.11565672716</v>
      </c>
    </row>
    <row r="46" spans="1:8" ht="16.95" customHeight="1" x14ac:dyDescent="0.3">
      <c r="A46" s="6"/>
      <c r="B46" s="9"/>
      <c r="C46" s="9" t="s">
        <v>42</v>
      </c>
      <c r="D46" s="20">
        <v>4919.5408575390002</v>
      </c>
      <c r="E46" s="20">
        <v>128.20106827453</v>
      </c>
      <c r="F46" s="20">
        <v>0</v>
      </c>
      <c r="G46" s="20">
        <v>0</v>
      </c>
      <c r="H46" s="20">
        <v>5047.7419258134996</v>
      </c>
    </row>
    <row r="47" spans="1:8" ht="16.95" customHeight="1" x14ac:dyDescent="0.3">
      <c r="A47" s="6"/>
      <c r="B47" s="9"/>
      <c r="C47" s="9" t="s">
        <v>43</v>
      </c>
      <c r="D47" s="20"/>
      <c r="E47" s="20"/>
      <c r="F47" s="20"/>
      <c r="G47" s="20"/>
      <c r="H47" s="20"/>
    </row>
    <row r="48" spans="1:8" x14ac:dyDescent="0.3">
      <c r="A48" s="6">
        <v>3</v>
      </c>
      <c r="B48" s="6" t="s">
        <v>44</v>
      </c>
      <c r="C48" s="7" t="s">
        <v>45</v>
      </c>
      <c r="D48" s="20">
        <v>0</v>
      </c>
      <c r="E48" s="20">
        <v>0</v>
      </c>
      <c r="F48" s="20">
        <v>0</v>
      </c>
      <c r="G48" s="20">
        <v>48.959727458082</v>
      </c>
      <c r="H48" s="20">
        <v>48.959727458082</v>
      </c>
    </row>
    <row r="49" spans="1:8" ht="31.2" x14ac:dyDescent="0.3">
      <c r="A49" s="6">
        <v>4</v>
      </c>
      <c r="B49" s="6" t="s">
        <v>66</v>
      </c>
      <c r="C49" s="7" t="s">
        <v>68</v>
      </c>
      <c r="D49" s="20">
        <v>128.40001638177</v>
      </c>
      <c r="E49" s="20">
        <v>3.3460478819652999</v>
      </c>
      <c r="F49" s="20">
        <v>0</v>
      </c>
      <c r="G49" s="20">
        <v>0</v>
      </c>
      <c r="H49" s="20">
        <v>131.74606426373001</v>
      </c>
    </row>
    <row r="50" spans="1:8" x14ac:dyDescent="0.3">
      <c r="A50" s="6">
        <v>5</v>
      </c>
      <c r="B50" s="6" t="s">
        <v>67</v>
      </c>
      <c r="C50" s="7" t="s">
        <v>69</v>
      </c>
      <c r="D50" s="20">
        <v>0</v>
      </c>
      <c r="E50" s="20">
        <v>0</v>
      </c>
      <c r="F50" s="20">
        <v>0</v>
      </c>
      <c r="G50" s="20">
        <v>161.21983021845</v>
      </c>
      <c r="H50" s="20">
        <v>161.21983021845</v>
      </c>
    </row>
    <row r="51" spans="1:8" x14ac:dyDescent="0.3">
      <c r="A51" s="6">
        <v>6</v>
      </c>
      <c r="B51" s="6"/>
      <c r="C51" s="7" t="s">
        <v>70</v>
      </c>
      <c r="D51" s="20">
        <v>0</v>
      </c>
      <c r="E51" s="20">
        <v>0</v>
      </c>
      <c r="F51" s="20">
        <v>0</v>
      </c>
      <c r="G51" s="20">
        <v>32.118013051330998</v>
      </c>
      <c r="H51" s="20">
        <v>32.118013051330998</v>
      </c>
    </row>
    <row r="52" spans="1:8" x14ac:dyDescent="0.3">
      <c r="A52" s="6">
        <v>7</v>
      </c>
      <c r="B52" s="6"/>
      <c r="C52" s="7" t="s">
        <v>71</v>
      </c>
      <c r="D52" s="20">
        <v>0</v>
      </c>
      <c r="E52" s="20">
        <v>0</v>
      </c>
      <c r="F52" s="20">
        <v>0</v>
      </c>
      <c r="G52" s="20">
        <v>48.168022934686</v>
      </c>
      <c r="H52" s="20">
        <v>48.168022934686</v>
      </c>
    </row>
    <row r="53" spans="1:8" ht="16.95" customHeight="1" x14ac:dyDescent="0.3">
      <c r="A53" s="6"/>
      <c r="B53" s="9"/>
      <c r="C53" s="9" t="s">
        <v>65</v>
      </c>
      <c r="D53" s="20">
        <v>128.40001638177</v>
      </c>
      <c r="E53" s="20">
        <v>3.3460478819652999</v>
      </c>
      <c r="F53" s="20">
        <v>0</v>
      </c>
      <c r="G53" s="20">
        <v>290.46559366255002</v>
      </c>
      <c r="H53" s="20">
        <v>422.21165792628</v>
      </c>
    </row>
    <row r="54" spans="1:8" ht="16.95" customHeight="1" x14ac:dyDescent="0.3">
      <c r="A54" s="6"/>
      <c r="B54" s="9"/>
      <c r="C54" s="9" t="s">
        <v>64</v>
      </c>
      <c r="D54" s="20">
        <v>5047.9408739207001</v>
      </c>
      <c r="E54" s="20">
        <v>131.54711615650001</v>
      </c>
      <c r="F54" s="20">
        <v>0</v>
      </c>
      <c r="G54" s="20">
        <v>290.46559366255002</v>
      </c>
      <c r="H54" s="20">
        <v>5469.9535837397998</v>
      </c>
    </row>
    <row r="55" spans="1:8" ht="16.95" customHeight="1" x14ac:dyDescent="0.3">
      <c r="A55" s="6"/>
      <c r="B55" s="9"/>
      <c r="C55" s="9" t="s">
        <v>63</v>
      </c>
      <c r="D55" s="20"/>
      <c r="E55" s="20"/>
      <c r="F55" s="20"/>
      <c r="G55" s="20"/>
      <c r="H55" s="20"/>
    </row>
    <row r="56" spans="1:8" x14ac:dyDescent="0.3">
      <c r="A56" s="6"/>
      <c r="B56" s="6"/>
      <c r="C56" s="7"/>
      <c r="D56" s="20"/>
      <c r="E56" s="20"/>
      <c r="F56" s="20"/>
      <c r="G56" s="20"/>
      <c r="H56" s="20">
        <f>SUM(D56:G56)</f>
        <v>0</v>
      </c>
    </row>
    <row r="57" spans="1:8" ht="16.95" customHeight="1" x14ac:dyDescent="0.3">
      <c r="A57" s="6"/>
      <c r="B57" s="9"/>
      <c r="C57" s="9" t="s">
        <v>62</v>
      </c>
      <c r="D57" s="20">
        <f>SUM(D56:D56)</f>
        <v>0</v>
      </c>
      <c r="E57" s="20">
        <f>SUM(E56:E56)</f>
        <v>0</v>
      </c>
      <c r="F57" s="20">
        <f>SUM(F56:F56)</f>
        <v>0</v>
      </c>
      <c r="G57" s="20">
        <f>SUM(G56:G56)</f>
        <v>0</v>
      </c>
      <c r="H57" s="20">
        <f>SUM(D57:G57)</f>
        <v>0</v>
      </c>
    </row>
    <row r="58" spans="1:8" ht="16.95" customHeight="1" x14ac:dyDescent="0.3">
      <c r="A58" s="6"/>
      <c r="B58" s="9"/>
      <c r="C58" s="9" t="s">
        <v>61</v>
      </c>
      <c r="D58" s="20">
        <v>5047.9408739207001</v>
      </c>
      <c r="E58" s="20">
        <v>131.54711615650001</v>
      </c>
      <c r="F58" s="20">
        <v>0</v>
      </c>
      <c r="G58" s="20">
        <v>290.46559366255002</v>
      </c>
      <c r="H58" s="20">
        <v>5469.9535837397998</v>
      </c>
    </row>
    <row r="59" spans="1:8" ht="153" customHeight="1" x14ac:dyDescent="0.3">
      <c r="A59" s="6"/>
      <c r="B59" s="9"/>
      <c r="C59" s="9" t="s">
        <v>60</v>
      </c>
      <c r="D59" s="20"/>
      <c r="E59" s="20"/>
      <c r="F59" s="20"/>
      <c r="G59" s="20"/>
      <c r="H59" s="20"/>
    </row>
    <row r="60" spans="1:8" x14ac:dyDescent="0.3">
      <c r="A60" s="6">
        <v>8</v>
      </c>
      <c r="B60" s="6" t="s">
        <v>59</v>
      </c>
      <c r="C60" s="7" t="s">
        <v>58</v>
      </c>
      <c r="D60" s="20">
        <v>0</v>
      </c>
      <c r="E60" s="20">
        <v>0</v>
      </c>
      <c r="F60" s="20">
        <v>0</v>
      </c>
      <c r="G60" s="20">
        <v>565.44447368421004</v>
      </c>
      <c r="H60" s="20">
        <v>565.44447368421004</v>
      </c>
    </row>
    <row r="61" spans="1:8" ht="16.95" customHeight="1" x14ac:dyDescent="0.3">
      <c r="A61" s="6"/>
      <c r="B61" s="9"/>
      <c r="C61" s="9" t="s">
        <v>57</v>
      </c>
      <c r="D61" s="20">
        <v>0</v>
      </c>
      <c r="E61" s="20">
        <v>0</v>
      </c>
      <c r="F61" s="20">
        <v>0</v>
      </c>
      <c r="G61" s="20">
        <v>565.44447368421004</v>
      </c>
      <c r="H61" s="20">
        <v>565.44447368421004</v>
      </c>
    </row>
    <row r="62" spans="1:8" ht="16.95" customHeight="1" x14ac:dyDescent="0.3">
      <c r="A62" s="6"/>
      <c r="B62" s="9"/>
      <c r="C62" s="9" t="s">
        <v>56</v>
      </c>
      <c r="D62" s="20">
        <v>5047.9408739207001</v>
      </c>
      <c r="E62" s="20">
        <v>131.54711615650001</v>
      </c>
      <c r="F62" s="20">
        <v>0</v>
      </c>
      <c r="G62" s="20">
        <v>855.91006734676</v>
      </c>
      <c r="H62" s="20">
        <v>6035.3980574240004</v>
      </c>
    </row>
    <row r="63" spans="1:8" ht="16.95" customHeight="1" x14ac:dyDescent="0.3">
      <c r="A63" s="6"/>
      <c r="B63" s="9"/>
      <c r="C63" s="9" t="s">
        <v>55</v>
      </c>
      <c r="D63" s="20"/>
      <c r="E63" s="20"/>
      <c r="F63" s="20"/>
      <c r="G63" s="20"/>
      <c r="H63" s="20"/>
    </row>
    <row r="64" spans="1:8" ht="34.200000000000003" customHeight="1" x14ac:dyDescent="0.3">
      <c r="A64" s="6">
        <v>9</v>
      </c>
      <c r="B64" s="6" t="s">
        <v>54</v>
      </c>
      <c r="C64" s="7" t="s">
        <v>53</v>
      </c>
      <c r="D64" s="20">
        <f>D62 * 3%</f>
        <v>151.43822621762101</v>
      </c>
      <c r="E64" s="20">
        <f>E62 * 3%</f>
        <v>3.9464134846950003</v>
      </c>
      <c r="F64" s="20">
        <f>F62 * 3%</f>
        <v>0</v>
      </c>
      <c r="G64" s="20">
        <f>G62 * 3%</f>
        <v>25.677302020402799</v>
      </c>
      <c r="H64" s="20">
        <f>SUM(D64:G64)</f>
        <v>181.06194172271881</v>
      </c>
    </row>
    <row r="65" spans="1:8" ht="16.95" customHeight="1" x14ac:dyDescent="0.3">
      <c r="A65" s="6"/>
      <c r="B65" s="9"/>
      <c r="C65" s="9" t="s">
        <v>52</v>
      </c>
      <c r="D65" s="20">
        <f>D64</f>
        <v>151.43822621762101</v>
      </c>
      <c r="E65" s="20">
        <f>E64</f>
        <v>3.9464134846950003</v>
      </c>
      <c r="F65" s="20">
        <f>F64</f>
        <v>0</v>
      </c>
      <c r="G65" s="20">
        <f>G64</f>
        <v>25.677302020402799</v>
      </c>
      <c r="H65" s="20">
        <f>SUM(D65:G65)</f>
        <v>181.06194172271881</v>
      </c>
    </row>
    <row r="66" spans="1:8" ht="16.95" customHeight="1" x14ac:dyDescent="0.3">
      <c r="A66" s="6"/>
      <c r="B66" s="9"/>
      <c r="C66" s="9" t="s">
        <v>51</v>
      </c>
      <c r="D66" s="20">
        <f>D65 + D62</f>
        <v>5199.3791001383215</v>
      </c>
      <c r="E66" s="20">
        <f>E65 + E62</f>
        <v>135.49352964119501</v>
      </c>
      <c r="F66" s="20">
        <f>F65 + F62</f>
        <v>0</v>
      </c>
      <c r="G66" s="20">
        <f>G65 + G62</f>
        <v>881.58736936716275</v>
      </c>
      <c r="H66" s="20">
        <f>SUM(D66:G66)</f>
        <v>6216.4599991466794</v>
      </c>
    </row>
    <row r="67" spans="1:8" ht="16.95" customHeight="1" x14ac:dyDescent="0.3">
      <c r="A67" s="6"/>
      <c r="B67" s="9"/>
      <c r="C67" s="9" t="s">
        <v>50</v>
      </c>
      <c r="D67" s="20"/>
      <c r="E67" s="20"/>
      <c r="F67" s="20"/>
      <c r="G67" s="20"/>
      <c r="H67" s="20"/>
    </row>
    <row r="68" spans="1:8" ht="16.95" customHeight="1" x14ac:dyDescent="0.3">
      <c r="A68" s="6">
        <v>10</v>
      </c>
      <c r="B68" s="6" t="s">
        <v>49</v>
      </c>
      <c r="C68" s="7" t="s">
        <v>48</v>
      </c>
      <c r="D68" s="20">
        <f>D66 * 20%</f>
        <v>1039.8758200276643</v>
      </c>
      <c r="E68" s="20">
        <f>E66 * 20%</f>
        <v>27.098705928239003</v>
      </c>
      <c r="F68" s="20">
        <f>F66 * 20%</f>
        <v>0</v>
      </c>
      <c r="G68" s="20">
        <f>G66 * 20%</f>
        <v>176.31747387343256</v>
      </c>
      <c r="H68" s="20">
        <f>SUM(D68:G68)</f>
        <v>1243.291999829336</v>
      </c>
    </row>
    <row r="69" spans="1:8" ht="16.95" customHeight="1" x14ac:dyDescent="0.3">
      <c r="A69" s="6"/>
      <c r="B69" s="9"/>
      <c r="C69" s="9" t="s">
        <v>47</v>
      </c>
      <c r="D69" s="20">
        <f>D68</f>
        <v>1039.8758200276643</v>
      </c>
      <c r="E69" s="20">
        <f>E68</f>
        <v>27.098705928239003</v>
      </c>
      <c r="F69" s="20">
        <f>F68</f>
        <v>0</v>
      </c>
      <c r="G69" s="20">
        <f>G68</f>
        <v>176.31747387343256</v>
      </c>
      <c r="H69" s="20">
        <f>SUM(D69:G69)</f>
        <v>1243.291999829336</v>
      </c>
    </row>
    <row r="70" spans="1:8" ht="16.95" customHeight="1" x14ac:dyDescent="0.3">
      <c r="A70" s="6"/>
      <c r="B70" s="9"/>
      <c r="C70" s="9" t="s">
        <v>46</v>
      </c>
      <c r="D70" s="20">
        <f>D69 + D66</f>
        <v>6239.2549201659858</v>
      </c>
      <c r="E70" s="20">
        <f>E69 + E66</f>
        <v>162.59223556943402</v>
      </c>
      <c r="F70" s="20">
        <f>F69 + F66</f>
        <v>0</v>
      </c>
      <c r="G70" s="20">
        <f>G69 + G66</f>
        <v>1057.9048432405953</v>
      </c>
      <c r="H70" s="20">
        <f>SUM(D70:G70)</f>
        <v>7459.7519989760149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138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75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78</v>
      </c>
      <c r="D13" s="19">
        <v>4158.3020561355997</v>
      </c>
      <c r="E13" s="19">
        <v>69.094212950764003</v>
      </c>
      <c r="F13" s="19">
        <v>0</v>
      </c>
      <c r="G13" s="19">
        <v>0</v>
      </c>
      <c r="H13" s="19">
        <v>4227.3962690863</v>
      </c>
      <c r="J13" s="5"/>
    </row>
    <row r="14" spans="1:14" ht="16.95" customHeight="1" x14ac:dyDescent="0.3">
      <c r="A14" s="6"/>
      <c r="B14" s="9"/>
      <c r="C14" s="9" t="s">
        <v>79</v>
      </c>
      <c r="D14" s="19">
        <v>4158.3020561355997</v>
      </c>
      <c r="E14" s="19">
        <v>69.094212950764003</v>
      </c>
      <c r="F14" s="19">
        <v>0</v>
      </c>
      <c r="G14" s="19">
        <v>0</v>
      </c>
      <c r="H14" s="19">
        <v>4227.3962690863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139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45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81</v>
      </c>
      <c r="C13" s="25" t="s">
        <v>45</v>
      </c>
      <c r="D13" s="19">
        <v>0</v>
      </c>
      <c r="E13" s="19">
        <v>0</v>
      </c>
      <c r="F13" s="19">
        <v>0</v>
      </c>
      <c r="G13" s="19">
        <v>48.959727458082</v>
      </c>
      <c r="H13" s="19">
        <v>48.959727458082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48.959727458082</v>
      </c>
      <c r="H14" s="19">
        <v>48.959727458082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140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58</v>
      </c>
      <c r="D13" s="19">
        <v>0</v>
      </c>
      <c r="E13" s="19">
        <v>0</v>
      </c>
      <c r="F13" s="19">
        <v>0</v>
      </c>
      <c r="G13" s="19">
        <v>485.38947368420997</v>
      </c>
      <c r="H13" s="19">
        <v>485.38947368420997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485.38947368420997</v>
      </c>
      <c r="H14" s="19">
        <v>485.38947368420997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141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78</v>
      </c>
      <c r="D13" s="19">
        <v>641.25</v>
      </c>
      <c r="E13" s="19">
        <v>55.98</v>
      </c>
      <c r="F13" s="19">
        <v>0</v>
      </c>
      <c r="G13" s="19">
        <v>0</v>
      </c>
      <c r="H13" s="19">
        <v>697.23</v>
      </c>
      <c r="J13" s="5"/>
    </row>
    <row r="14" spans="1:14" ht="16.95" customHeight="1" x14ac:dyDescent="0.3">
      <c r="A14" s="6"/>
      <c r="B14" s="9"/>
      <c r="C14" s="9" t="s">
        <v>79</v>
      </c>
      <c r="D14" s="19">
        <v>641.25</v>
      </c>
      <c r="E14" s="19">
        <v>55.98</v>
      </c>
      <c r="F14" s="19">
        <v>0</v>
      </c>
      <c r="G14" s="19">
        <v>0</v>
      </c>
      <c r="H14" s="19">
        <v>697.23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142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58</v>
      </c>
      <c r="D13" s="19">
        <v>0</v>
      </c>
      <c r="E13" s="19">
        <v>0</v>
      </c>
      <c r="F13" s="19">
        <v>0</v>
      </c>
      <c r="G13" s="19">
        <v>80.055000000000007</v>
      </c>
      <c r="H13" s="19">
        <v>80.055000000000007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80.055000000000007</v>
      </c>
      <c r="H14" s="19">
        <v>80.055000000000007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1"/>
  <sheetViews>
    <sheetView zoomScale="75" zoomScaleNormal="87" workbookViewId="0">
      <selection activeCell="H3" sqref="H3:H48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84</v>
      </c>
      <c r="B1" s="37" t="s">
        <v>85</v>
      </c>
      <c r="C1" s="37" t="s">
        <v>86</v>
      </c>
      <c r="D1" s="37" t="s">
        <v>87</v>
      </c>
      <c r="E1" s="37" t="s">
        <v>88</v>
      </c>
      <c r="F1" s="37" t="s">
        <v>89</v>
      </c>
      <c r="G1" s="37" t="s">
        <v>90</v>
      </c>
      <c r="H1" s="37" t="s">
        <v>91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0" t="s">
        <v>25</v>
      </c>
      <c r="B3" s="99"/>
      <c r="C3" s="45"/>
      <c r="D3" s="43">
        <v>4227.3962690863</v>
      </c>
      <c r="E3" s="41"/>
      <c r="F3" s="41"/>
      <c r="G3" s="41"/>
      <c r="H3" s="48"/>
    </row>
    <row r="4" spans="1:8" x14ac:dyDescent="0.3">
      <c r="A4" s="93" t="s">
        <v>92</v>
      </c>
      <c r="B4" s="42" t="s">
        <v>93</v>
      </c>
      <c r="C4" s="45"/>
      <c r="D4" s="43">
        <v>4158.3020561355997</v>
      </c>
      <c r="E4" s="41"/>
      <c r="F4" s="41"/>
      <c r="G4" s="41"/>
      <c r="H4" s="48"/>
    </row>
    <row r="5" spans="1:8" x14ac:dyDescent="0.3">
      <c r="A5" s="93"/>
      <c r="B5" s="42" t="s">
        <v>94</v>
      </c>
      <c r="C5" s="37"/>
      <c r="D5" s="43">
        <v>69.094212950764003</v>
      </c>
      <c r="E5" s="41"/>
      <c r="F5" s="41"/>
      <c r="G5" s="41"/>
      <c r="H5" s="47"/>
    </row>
    <row r="6" spans="1:8" x14ac:dyDescent="0.3">
      <c r="A6" s="96"/>
      <c r="B6" s="42" t="s">
        <v>95</v>
      </c>
      <c r="C6" s="37"/>
      <c r="D6" s="43">
        <v>0</v>
      </c>
      <c r="E6" s="41"/>
      <c r="F6" s="41"/>
      <c r="G6" s="41"/>
      <c r="H6" s="47"/>
    </row>
    <row r="7" spans="1:8" x14ac:dyDescent="0.3">
      <c r="A7" s="96"/>
      <c r="B7" s="42" t="s">
        <v>96</v>
      </c>
      <c r="C7" s="37"/>
      <c r="D7" s="43">
        <v>0</v>
      </c>
      <c r="E7" s="41"/>
      <c r="F7" s="41"/>
      <c r="G7" s="41"/>
      <c r="H7" s="47"/>
    </row>
    <row r="8" spans="1:8" x14ac:dyDescent="0.3">
      <c r="A8" s="94" t="s">
        <v>78</v>
      </c>
      <c r="B8" s="95"/>
      <c r="C8" s="93" t="s">
        <v>98</v>
      </c>
      <c r="D8" s="44">
        <v>4227.3962690863</v>
      </c>
      <c r="E8" s="41">
        <v>0.8</v>
      </c>
      <c r="F8" s="41" t="s">
        <v>97</v>
      </c>
      <c r="G8" s="44">
        <v>5284.2453363578998</v>
      </c>
      <c r="H8" s="47"/>
    </row>
    <row r="9" spans="1:8" x14ac:dyDescent="0.3">
      <c r="A9" s="97">
        <v>1</v>
      </c>
      <c r="B9" s="42" t="s">
        <v>93</v>
      </c>
      <c r="C9" s="93"/>
      <c r="D9" s="44">
        <v>4158.3020561355997</v>
      </c>
      <c r="E9" s="41"/>
      <c r="F9" s="41"/>
      <c r="G9" s="41"/>
      <c r="H9" s="96" t="s">
        <v>25</v>
      </c>
    </row>
    <row r="10" spans="1:8" x14ac:dyDescent="0.3">
      <c r="A10" s="93"/>
      <c r="B10" s="42" t="s">
        <v>94</v>
      </c>
      <c r="C10" s="93"/>
      <c r="D10" s="44">
        <v>69.094212950764003</v>
      </c>
      <c r="E10" s="41"/>
      <c r="F10" s="41"/>
      <c r="G10" s="41"/>
      <c r="H10" s="96"/>
    </row>
    <row r="11" spans="1:8" x14ac:dyDescent="0.3">
      <c r="A11" s="93"/>
      <c r="B11" s="42" t="s">
        <v>95</v>
      </c>
      <c r="C11" s="93"/>
      <c r="D11" s="44">
        <v>0</v>
      </c>
      <c r="E11" s="41"/>
      <c r="F11" s="41"/>
      <c r="G11" s="41"/>
      <c r="H11" s="96"/>
    </row>
    <row r="12" spans="1:8" x14ac:dyDescent="0.3">
      <c r="A12" s="93"/>
      <c r="B12" s="42" t="s">
        <v>96</v>
      </c>
      <c r="C12" s="93"/>
      <c r="D12" s="44">
        <v>0</v>
      </c>
      <c r="E12" s="41"/>
      <c r="F12" s="41"/>
      <c r="G12" s="41"/>
      <c r="H12" s="96"/>
    </row>
    <row r="13" spans="1:8" ht="24.6" x14ac:dyDescent="0.3">
      <c r="A13" s="98" t="s">
        <v>45</v>
      </c>
      <c r="B13" s="99"/>
      <c r="C13" s="37"/>
      <c r="D13" s="43">
        <v>48.959727458082</v>
      </c>
      <c r="E13" s="41"/>
      <c r="F13" s="41"/>
      <c r="G13" s="41"/>
      <c r="H13" s="47"/>
    </row>
    <row r="14" spans="1:8" x14ac:dyDescent="0.3">
      <c r="A14" s="93" t="s">
        <v>99</v>
      </c>
      <c r="B14" s="42" t="s">
        <v>93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3"/>
      <c r="B15" s="42" t="s">
        <v>94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3"/>
      <c r="B16" s="42" t="s">
        <v>95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3"/>
      <c r="B17" s="42" t="s">
        <v>96</v>
      </c>
      <c r="C17" s="37"/>
      <c r="D17" s="43">
        <v>48.959727458082</v>
      </c>
      <c r="E17" s="41"/>
      <c r="F17" s="41"/>
      <c r="G17" s="41"/>
      <c r="H17" s="47"/>
    </row>
    <row r="18" spans="1:8" x14ac:dyDescent="0.3">
      <c r="A18" s="94" t="s">
        <v>45</v>
      </c>
      <c r="B18" s="95"/>
      <c r="C18" s="93" t="s">
        <v>98</v>
      </c>
      <c r="D18" s="44">
        <v>48.959727458082</v>
      </c>
      <c r="E18" s="41">
        <v>0.8</v>
      </c>
      <c r="F18" s="41" t="s">
        <v>97</v>
      </c>
      <c r="G18" s="44">
        <v>61.199659322602002</v>
      </c>
      <c r="H18" s="47"/>
    </row>
    <row r="19" spans="1:8" x14ac:dyDescent="0.3">
      <c r="A19" s="97">
        <v>1</v>
      </c>
      <c r="B19" s="42" t="s">
        <v>93</v>
      </c>
      <c r="C19" s="93"/>
      <c r="D19" s="44">
        <v>0</v>
      </c>
      <c r="E19" s="41"/>
      <c r="F19" s="41"/>
      <c r="G19" s="41"/>
      <c r="H19" s="96" t="s">
        <v>25</v>
      </c>
    </row>
    <row r="20" spans="1:8" x14ac:dyDescent="0.3">
      <c r="A20" s="93"/>
      <c r="B20" s="42" t="s">
        <v>94</v>
      </c>
      <c r="C20" s="93"/>
      <c r="D20" s="44">
        <v>0</v>
      </c>
      <c r="E20" s="41"/>
      <c r="F20" s="41"/>
      <c r="G20" s="41"/>
      <c r="H20" s="96"/>
    </row>
    <row r="21" spans="1:8" x14ac:dyDescent="0.3">
      <c r="A21" s="93"/>
      <c r="B21" s="42" t="s">
        <v>95</v>
      </c>
      <c r="C21" s="93"/>
      <c r="D21" s="44">
        <v>0</v>
      </c>
      <c r="E21" s="41"/>
      <c r="F21" s="41"/>
      <c r="G21" s="41"/>
      <c r="H21" s="96"/>
    </row>
    <row r="22" spans="1:8" x14ac:dyDescent="0.3">
      <c r="A22" s="93"/>
      <c r="B22" s="42" t="s">
        <v>96</v>
      </c>
      <c r="C22" s="93"/>
      <c r="D22" s="44">
        <v>48.959727458082</v>
      </c>
      <c r="E22" s="41"/>
      <c r="F22" s="41"/>
      <c r="G22" s="41"/>
      <c r="H22" s="96"/>
    </row>
    <row r="23" spans="1:8" ht="24.6" x14ac:dyDescent="0.3">
      <c r="A23" s="98" t="s">
        <v>58</v>
      </c>
      <c r="B23" s="99"/>
      <c r="C23" s="37"/>
      <c r="D23" s="43">
        <v>565.44447368421004</v>
      </c>
      <c r="E23" s="41"/>
      <c r="F23" s="41"/>
      <c r="G23" s="41"/>
      <c r="H23" s="47"/>
    </row>
    <row r="24" spans="1:8" x14ac:dyDescent="0.3">
      <c r="A24" s="93" t="s">
        <v>100</v>
      </c>
      <c r="B24" s="42" t="s">
        <v>93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3"/>
      <c r="B25" s="42" t="s">
        <v>94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3"/>
      <c r="B26" s="42" t="s">
        <v>95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3"/>
      <c r="B27" s="42" t="s">
        <v>96</v>
      </c>
      <c r="C27" s="37"/>
      <c r="D27" s="43">
        <v>565.44447368421004</v>
      </c>
      <c r="E27" s="41"/>
      <c r="F27" s="41"/>
      <c r="G27" s="41"/>
      <c r="H27" s="47"/>
    </row>
    <row r="28" spans="1:8" x14ac:dyDescent="0.3">
      <c r="A28" s="94" t="s">
        <v>58</v>
      </c>
      <c r="B28" s="95"/>
      <c r="C28" s="93" t="s">
        <v>98</v>
      </c>
      <c r="D28" s="44">
        <v>485.38947368420997</v>
      </c>
      <c r="E28" s="41">
        <v>0.8</v>
      </c>
      <c r="F28" s="41" t="s">
        <v>97</v>
      </c>
      <c r="G28" s="44">
        <v>606.73684210526005</v>
      </c>
      <c r="H28" s="47"/>
    </row>
    <row r="29" spans="1:8" x14ac:dyDescent="0.3">
      <c r="A29" s="97">
        <v>1</v>
      </c>
      <c r="B29" s="42" t="s">
        <v>93</v>
      </c>
      <c r="C29" s="93"/>
      <c r="D29" s="44">
        <v>0</v>
      </c>
      <c r="E29" s="41"/>
      <c r="F29" s="41"/>
      <c r="G29" s="41"/>
      <c r="H29" s="96" t="s">
        <v>25</v>
      </c>
    </row>
    <row r="30" spans="1:8" x14ac:dyDescent="0.3">
      <c r="A30" s="93"/>
      <c r="B30" s="42" t="s">
        <v>94</v>
      </c>
      <c r="C30" s="93"/>
      <c r="D30" s="44">
        <v>0</v>
      </c>
      <c r="E30" s="41"/>
      <c r="F30" s="41"/>
      <c r="G30" s="41"/>
      <c r="H30" s="96"/>
    </row>
    <row r="31" spans="1:8" x14ac:dyDescent="0.3">
      <c r="A31" s="93"/>
      <c r="B31" s="42" t="s">
        <v>95</v>
      </c>
      <c r="C31" s="93"/>
      <c r="D31" s="44">
        <v>0</v>
      </c>
      <c r="E31" s="41"/>
      <c r="F31" s="41"/>
      <c r="G31" s="41"/>
      <c r="H31" s="96"/>
    </row>
    <row r="32" spans="1:8" x14ac:dyDescent="0.3">
      <c r="A32" s="93"/>
      <c r="B32" s="42" t="s">
        <v>96</v>
      </c>
      <c r="C32" s="93"/>
      <c r="D32" s="44">
        <v>485.38947368420997</v>
      </c>
      <c r="E32" s="41"/>
      <c r="F32" s="41"/>
      <c r="G32" s="41"/>
      <c r="H32" s="96"/>
    </row>
    <row r="33" spans="1:8" x14ac:dyDescent="0.3">
      <c r="A33" s="94" t="s">
        <v>58</v>
      </c>
      <c r="B33" s="95"/>
      <c r="C33" s="93" t="s">
        <v>102</v>
      </c>
      <c r="D33" s="44">
        <v>80.055000000000007</v>
      </c>
      <c r="E33" s="41">
        <v>9</v>
      </c>
      <c r="F33" s="41" t="s">
        <v>101</v>
      </c>
      <c r="G33" s="44">
        <v>8.8949999999999996</v>
      </c>
      <c r="H33" s="47"/>
    </row>
    <row r="34" spans="1:8" x14ac:dyDescent="0.3">
      <c r="A34" s="97">
        <v>2</v>
      </c>
      <c r="B34" s="42" t="s">
        <v>93</v>
      </c>
      <c r="C34" s="93"/>
      <c r="D34" s="44">
        <v>0</v>
      </c>
      <c r="E34" s="41"/>
      <c r="F34" s="41"/>
      <c r="G34" s="41"/>
      <c r="H34" s="96" t="s">
        <v>25</v>
      </c>
    </row>
    <row r="35" spans="1:8" x14ac:dyDescent="0.3">
      <c r="A35" s="93"/>
      <c r="B35" s="42" t="s">
        <v>94</v>
      </c>
      <c r="C35" s="93"/>
      <c r="D35" s="44">
        <v>0</v>
      </c>
      <c r="E35" s="41"/>
      <c r="F35" s="41"/>
      <c r="G35" s="41"/>
      <c r="H35" s="96"/>
    </row>
    <row r="36" spans="1:8" x14ac:dyDescent="0.3">
      <c r="A36" s="93"/>
      <c r="B36" s="42" t="s">
        <v>95</v>
      </c>
      <c r="C36" s="93"/>
      <c r="D36" s="44">
        <v>0</v>
      </c>
      <c r="E36" s="41"/>
      <c r="F36" s="41"/>
      <c r="G36" s="41"/>
      <c r="H36" s="96"/>
    </row>
    <row r="37" spans="1:8" x14ac:dyDescent="0.3">
      <c r="A37" s="93"/>
      <c r="B37" s="42" t="s">
        <v>96</v>
      </c>
      <c r="C37" s="93"/>
      <c r="D37" s="44">
        <v>80.055000000000007</v>
      </c>
      <c r="E37" s="41"/>
      <c r="F37" s="41"/>
      <c r="G37" s="41"/>
      <c r="H37" s="96"/>
    </row>
    <row r="38" spans="1:8" ht="24.6" x14ac:dyDescent="0.3">
      <c r="A38" s="98"/>
      <c r="B38" s="99"/>
      <c r="C38" s="37"/>
      <c r="D38" s="43">
        <v>697.23</v>
      </c>
      <c r="E38" s="41"/>
      <c r="F38" s="41"/>
      <c r="G38" s="41"/>
      <c r="H38" s="47"/>
    </row>
    <row r="39" spans="1:8" x14ac:dyDescent="0.3">
      <c r="A39" s="93" t="s">
        <v>92</v>
      </c>
      <c r="B39" s="42" t="s">
        <v>93</v>
      </c>
      <c r="C39" s="37"/>
      <c r="D39" s="43">
        <v>641.25</v>
      </c>
      <c r="E39" s="41"/>
      <c r="F39" s="41"/>
      <c r="G39" s="41"/>
      <c r="H39" s="47"/>
    </row>
    <row r="40" spans="1:8" x14ac:dyDescent="0.3">
      <c r="A40" s="93"/>
      <c r="B40" s="42" t="s">
        <v>94</v>
      </c>
      <c r="C40" s="37"/>
      <c r="D40" s="43">
        <v>55.98</v>
      </c>
      <c r="E40" s="41"/>
      <c r="F40" s="41"/>
      <c r="G40" s="41"/>
      <c r="H40" s="47"/>
    </row>
    <row r="41" spans="1:8" x14ac:dyDescent="0.3">
      <c r="A41" s="93"/>
      <c r="B41" s="42" t="s">
        <v>95</v>
      </c>
      <c r="C41" s="37"/>
      <c r="D41" s="43">
        <v>0</v>
      </c>
      <c r="E41" s="41"/>
      <c r="F41" s="41"/>
      <c r="G41" s="41"/>
      <c r="H41" s="47"/>
    </row>
    <row r="42" spans="1:8" x14ac:dyDescent="0.3">
      <c r="A42" s="93"/>
      <c r="B42" s="42" t="s">
        <v>96</v>
      </c>
      <c r="C42" s="37"/>
      <c r="D42" s="43">
        <v>0</v>
      </c>
      <c r="E42" s="41"/>
      <c r="F42" s="41"/>
      <c r="G42" s="41"/>
      <c r="H42" s="47"/>
    </row>
    <row r="43" spans="1:8" x14ac:dyDescent="0.3">
      <c r="A43" s="94" t="s">
        <v>78</v>
      </c>
      <c r="B43" s="95"/>
      <c r="C43" s="93" t="s">
        <v>102</v>
      </c>
      <c r="D43" s="44">
        <v>697.23</v>
      </c>
      <c r="E43" s="41">
        <v>9</v>
      </c>
      <c r="F43" s="41" t="s">
        <v>101</v>
      </c>
      <c r="G43" s="44">
        <v>77.47</v>
      </c>
      <c r="H43" s="47"/>
    </row>
    <row r="44" spans="1:8" x14ac:dyDescent="0.3">
      <c r="A44" s="97">
        <v>1</v>
      </c>
      <c r="B44" s="42" t="s">
        <v>93</v>
      </c>
      <c r="C44" s="93"/>
      <c r="D44" s="44">
        <v>641.25</v>
      </c>
      <c r="E44" s="41"/>
      <c r="F44" s="41"/>
      <c r="G44" s="41"/>
      <c r="H44" s="96" t="s">
        <v>25</v>
      </c>
    </row>
    <row r="45" spans="1:8" x14ac:dyDescent="0.3">
      <c r="A45" s="93"/>
      <c r="B45" s="42" t="s">
        <v>94</v>
      </c>
      <c r="C45" s="93"/>
      <c r="D45" s="44">
        <v>55.98</v>
      </c>
      <c r="E45" s="41"/>
      <c r="F45" s="41"/>
      <c r="G45" s="41"/>
      <c r="H45" s="96"/>
    </row>
    <row r="46" spans="1:8" x14ac:dyDescent="0.3">
      <c r="A46" s="93"/>
      <c r="B46" s="42" t="s">
        <v>95</v>
      </c>
      <c r="C46" s="93"/>
      <c r="D46" s="44">
        <v>0</v>
      </c>
      <c r="E46" s="41"/>
      <c r="F46" s="41"/>
      <c r="G46" s="41"/>
      <c r="H46" s="96"/>
    </row>
    <row r="47" spans="1:8" x14ac:dyDescent="0.3">
      <c r="A47" s="93"/>
      <c r="B47" s="42" t="s">
        <v>96</v>
      </c>
      <c r="C47" s="93"/>
      <c r="D47" s="44">
        <v>0</v>
      </c>
      <c r="E47" s="41"/>
      <c r="F47" s="41"/>
      <c r="G47" s="41"/>
      <c r="H47" s="96"/>
    </row>
    <row r="48" spans="1:8" x14ac:dyDescent="0.3">
      <c r="A48" s="46"/>
      <c r="C48" s="46"/>
      <c r="D48" s="40"/>
      <c r="E48" s="40"/>
      <c r="F48" s="40"/>
      <c r="G48" s="40"/>
      <c r="H48" s="49"/>
    </row>
    <row r="50" spans="1:8" x14ac:dyDescent="0.3">
      <c r="A50" s="92" t="s">
        <v>103</v>
      </c>
      <c r="B50" s="92"/>
      <c r="C50" s="92"/>
      <c r="D50" s="92"/>
      <c r="E50" s="92"/>
      <c r="F50" s="92"/>
      <c r="G50" s="92"/>
      <c r="H50" s="92"/>
    </row>
    <row r="51" spans="1:8" x14ac:dyDescent="0.3">
      <c r="A51" s="92" t="s">
        <v>104</v>
      </c>
      <c r="B51" s="92"/>
      <c r="C51" s="92"/>
      <c r="D51" s="92"/>
      <c r="E51" s="92"/>
      <c r="F51" s="92"/>
      <c r="G51" s="92"/>
      <c r="H51" s="92"/>
    </row>
  </sheetData>
  <mergeCells count="30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B23"/>
    <mergeCell ref="A24:A27"/>
    <mergeCell ref="A28:B28"/>
    <mergeCell ref="H29:H32"/>
    <mergeCell ref="C28:C32"/>
    <mergeCell ref="A29:A32"/>
    <mergeCell ref="A33:B33"/>
    <mergeCell ref="H34:H37"/>
    <mergeCell ref="C33:C37"/>
    <mergeCell ref="A34:A37"/>
    <mergeCell ref="A38:B38"/>
    <mergeCell ref="A50:H50"/>
    <mergeCell ref="A51:H51"/>
    <mergeCell ref="A39:A42"/>
    <mergeCell ref="A43:B43"/>
    <mergeCell ref="H44:H47"/>
    <mergeCell ref="C43:C47"/>
    <mergeCell ref="A44:A4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7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1" t="s">
        <v>105</v>
      </c>
      <c r="B1" s="101"/>
      <c r="C1" s="101"/>
      <c r="D1" s="101"/>
      <c r="E1" s="101"/>
      <c r="F1" s="101"/>
      <c r="G1" s="101"/>
      <c r="H1" s="101"/>
    </row>
    <row r="3" spans="1:8" ht="44.25" customHeight="1" x14ac:dyDescent="0.3">
      <c r="A3" s="6" t="s">
        <v>106</v>
      </c>
      <c r="B3" s="6" t="s">
        <v>107</v>
      </c>
      <c r="C3" s="6" t="s">
        <v>108</v>
      </c>
      <c r="D3" s="6" t="s">
        <v>109</v>
      </c>
      <c r="E3" s="6" t="s">
        <v>110</v>
      </c>
      <c r="F3" s="6" t="s">
        <v>111</v>
      </c>
      <c r="G3" s="6" t="s">
        <v>112</v>
      </c>
      <c r="H3" s="6" t="s">
        <v>113</v>
      </c>
    </row>
    <row r="4" spans="1:8" ht="39" customHeight="1" x14ac:dyDescent="0.3">
      <c r="A4" s="25" t="s">
        <v>114</v>
      </c>
      <c r="B4" s="26" t="s">
        <v>97</v>
      </c>
      <c r="C4" s="27">
        <v>0.89768421052631997</v>
      </c>
      <c r="D4" s="27">
        <v>900.30388838926001</v>
      </c>
      <c r="E4" s="26">
        <v>0.4</v>
      </c>
      <c r="F4" s="25" t="s">
        <v>114</v>
      </c>
      <c r="G4" s="27">
        <v>808.18858528248995</v>
      </c>
      <c r="H4" s="28" t="s">
        <v>134</v>
      </c>
    </row>
    <row r="5" spans="1:8" ht="39" customHeight="1" x14ac:dyDescent="0.3">
      <c r="A5" s="25" t="s">
        <v>115</v>
      </c>
      <c r="B5" s="26" t="s">
        <v>101</v>
      </c>
      <c r="C5" s="27">
        <v>24</v>
      </c>
      <c r="D5" s="27">
        <v>81.798315329532997</v>
      </c>
      <c r="E5" s="26">
        <v>0.4</v>
      </c>
      <c r="F5" s="25" t="s">
        <v>115</v>
      </c>
      <c r="G5" s="27">
        <v>1653.1870045548001</v>
      </c>
      <c r="H5" s="28" t="s">
        <v>135</v>
      </c>
    </row>
    <row r="6" spans="1:8" ht="39" hidden="1" customHeight="1" x14ac:dyDescent="0.3">
      <c r="A6" s="25" t="s">
        <v>115</v>
      </c>
      <c r="B6" s="26" t="s">
        <v>101</v>
      </c>
      <c r="C6" s="27">
        <v>3.3684210526316001</v>
      </c>
      <c r="D6" s="27">
        <v>19.871333705078001</v>
      </c>
      <c r="E6" s="26">
        <v>0.4</v>
      </c>
      <c r="F6" s="26"/>
      <c r="G6" s="27">
        <v>66.935018796052006</v>
      </c>
      <c r="H6" s="28"/>
    </row>
    <row r="7" spans="1:8" ht="39" hidden="1" customHeight="1" x14ac:dyDescent="0.3">
      <c r="A7" s="25" t="s">
        <v>116</v>
      </c>
      <c r="B7" s="26" t="s">
        <v>101</v>
      </c>
      <c r="C7" s="27">
        <v>40.5</v>
      </c>
      <c r="D7" s="27">
        <v>4.8225376529421</v>
      </c>
      <c r="E7" s="26"/>
      <c r="F7" s="26"/>
      <c r="G7" s="27">
        <v>195.31277494416</v>
      </c>
      <c r="H7" s="28"/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525-02-01</vt:lpstr>
      <vt:lpstr>ОСР 525-09-01</vt:lpstr>
      <vt:lpstr>ОСР 525-12-01</vt:lpstr>
      <vt:lpstr>ОСР 525-02-01(1)</vt:lpstr>
      <vt:lpstr>ОСР 525-12-01(1)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2025-11-18T08:27:02Z</dcterms:modified>
</cp:coreProperties>
</file>